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4 h" sheetId="1" r:id="rId4"/>
    <sheet state="visible" name="12 h" sheetId="2" r:id="rId5"/>
    <sheet state="visible" name="6 h" sheetId="3" r:id="rId6"/>
    <sheet state="visible" name="100 km" sheetId="4" r:id="rId7"/>
    <sheet state="visible" name="50 km" sheetId="5" r:id="rId8"/>
  </sheets>
  <definedNames/>
  <calcPr/>
</workbook>
</file>

<file path=xl/sharedStrings.xml><?xml version="1.0" encoding="utf-8"?>
<sst xmlns="http://schemas.openxmlformats.org/spreadsheetml/2006/main" count="298" uniqueCount="125">
  <si>
    <t>Place</t>
  </si>
  <si>
    <t>Bib #</t>
  </si>
  <si>
    <t>Last Name</t>
  </si>
  <si>
    <t>First Name</t>
  </si>
  <si>
    <t>Sex</t>
  </si>
  <si>
    <t>YoB</t>
  </si>
  <si>
    <t>Country</t>
  </si>
  <si>
    <t>Laps Completed</t>
  </si>
  <si>
    <t>Finishing Time</t>
  </si>
  <si>
    <t>Distance Completed (m)</t>
  </si>
  <si>
    <t>Nagy</t>
  </si>
  <si>
    <t>Miklós</t>
  </si>
  <si>
    <t>M</t>
  </si>
  <si>
    <t>HUN</t>
  </si>
  <si>
    <t>Halas</t>
  </si>
  <si>
    <t>Edvard</t>
  </si>
  <si>
    <t>SRB</t>
  </si>
  <si>
    <t>Stanković</t>
  </si>
  <si>
    <t>Siniša</t>
  </si>
  <si>
    <t>Papp</t>
  </si>
  <si>
    <t>János</t>
  </si>
  <si>
    <t>Mérő</t>
  </si>
  <si>
    <t>Rudolf</t>
  </si>
  <si>
    <t>Földesi</t>
  </si>
  <si>
    <t>József</t>
  </si>
  <si>
    <t>Pajić</t>
  </si>
  <si>
    <t>Miroslav</t>
  </si>
  <si>
    <t>Margetić</t>
  </si>
  <si>
    <t>Ivana</t>
  </si>
  <si>
    <t>F</t>
  </si>
  <si>
    <t>Koldanov</t>
  </si>
  <si>
    <t>Marko</t>
  </si>
  <si>
    <t>Ivanović</t>
  </si>
  <si>
    <t>Nenad</t>
  </si>
  <si>
    <t>MNE</t>
  </si>
  <si>
    <t>Csizmadia</t>
  </si>
  <si>
    <t>Róbert</t>
  </si>
  <si>
    <t>Stefanović</t>
  </si>
  <si>
    <t>Nebojša</t>
  </si>
  <si>
    <t>Jovićević</t>
  </si>
  <si>
    <t>Bojan</t>
  </si>
  <si>
    <t>Skoric</t>
  </si>
  <si>
    <t>Zoran</t>
  </si>
  <si>
    <t>Стојичевић</t>
  </si>
  <si>
    <t>Стојан</t>
  </si>
  <si>
    <t>Zivkovic</t>
  </si>
  <si>
    <t>DNS</t>
  </si>
  <si>
    <t>Jovičić</t>
  </si>
  <si>
    <t>Drazen</t>
  </si>
  <si>
    <t>BIH</t>
  </si>
  <si>
    <t>Stankovic</t>
  </si>
  <si>
    <t>Ianas</t>
  </si>
  <si>
    <t>Ramona</t>
  </si>
  <si>
    <t>ROU</t>
  </si>
  <si>
    <t>Sikirica</t>
  </si>
  <si>
    <t>Nikola</t>
  </si>
  <si>
    <t>Todorović</t>
  </si>
  <si>
    <t>Damnjan</t>
  </si>
  <si>
    <t>Zeljković</t>
  </si>
  <si>
    <t>Željko</t>
  </si>
  <si>
    <t>NAĐ</t>
  </si>
  <si>
    <t>ATILA</t>
  </si>
  <si>
    <t>Savić</t>
  </si>
  <si>
    <t>Barašević</t>
  </si>
  <si>
    <t>Ana</t>
  </si>
  <si>
    <t>Borbély</t>
  </si>
  <si>
    <t>Imre</t>
  </si>
  <si>
    <t>Bogár</t>
  </si>
  <si>
    <t>Jovanovic</t>
  </si>
  <si>
    <t>Jelena</t>
  </si>
  <si>
    <t>Dobrivojević</t>
  </si>
  <si>
    <t>Vladimir</t>
  </si>
  <si>
    <t>CRO</t>
  </si>
  <si>
    <t>Hurag</t>
  </si>
  <si>
    <t>Milan</t>
  </si>
  <si>
    <t>Marković</t>
  </si>
  <si>
    <t>Ernst</t>
  </si>
  <si>
    <t>Andreas</t>
  </si>
  <si>
    <t>GER</t>
  </si>
  <si>
    <t>Lazic</t>
  </si>
  <si>
    <t>Jovan</t>
  </si>
  <si>
    <t>Kadar</t>
  </si>
  <si>
    <t>Lara</t>
  </si>
  <si>
    <t>Bukovec</t>
  </si>
  <si>
    <t>Gergo</t>
  </si>
  <si>
    <t>Stojakovic</t>
  </si>
  <si>
    <t>Mile</t>
  </si>
  <si>
    <t>Horvath</t>
  </si>
  <si>
    <t>Danijel</t>
  </si>
  <si>
    <t>Varga</t>
  </si>
  <si>
    <t>Ildikó</t>
  </si>
  <si>
    <t>Bucalo</t>
  </si>
  <si>
    <t>Sanja</t>
  </si>
  <si>
    <t>Vukov</t>
  </si>
  <si>
    <t>Zorica</t>
  </si>
  <si>
    <t>Jánosné</t>
  </si>
  <si>
    <t>Knezevic</t>
  </si>
  <si>
    <t>Marinko</t>
  </si>
  <si>
    <t>Štrbac</t>
  </si>
  <si>
    <t>Sendi</t>
  </si>
  <si>
    <t>Horvat</t>
  </si>
  <si>
    <t>Zoltan</t>
  </si>
  <si>
    <t>Grebenkov</t>
  </si>
  <si>
    <t>Dmitry</t>
  </si>
  <si>
    <t>DNF</t>
  </si>
  <si>
    <t>Jevremović</t>
  </si>
  <si>
    <t>Veljko</t>
  </si>
  <si>
    <t>Stokovic</t>
  </si>
  <si>
    <t>Danilo</t>
  </si>
  <si>
    <t>Lelenc</t>
  </si>
  <si>
    <t>Albert</t>
  </si>
  <si>
    <t>LIMA</t>
  </si>
  <si>
    <t>MARCIO</t>
  </si>
  <si>
    <t>BRA</t>
  </si>
  <si>
    <t>Sarancic</t>
  </si>
  <si>
    <t>Milos</t>
  </si>
  <si>
    <t>Szabo</t>
  </si>
  <si>
    <t>Laszlo</t>
  </si>
  <si>
    <t>Miljkovic</t>
  </si>
  <si>
    <t>Ajeti</t>
  </si>
  <si>
    <t>Ajredin</t>
  </si>
  <si>
    <t>Rajković</t>
  </si>
  <si>
    <t>Nemanja</t>
  </si>
  <si>
    <t>Kostić</t>
  </si>
  <si>
    <t>Srđan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</si>
</sst>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"/>
  </numFmts>
  <fonts count="5">
    <font>
      <sz val="10.0"/>
      <color rgb="FF000000"/>
      <name val="Arial"/>
      <scheme val="minor"/>
    </font>
    <font>
      <b/>
      <color rgb="FFFFFFFF"/>
      <name val="Arial"/>
    </font>
    <font>
      <color theme="1"/>
      <name val="Arial"/>
    </font>
    <font>
      <b/>
      <color rgb="FFFFFFFF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1" numFmtId="46" xfId="0" applyAlignment="1" applyBorder="1" applyFont="1" applyNumberFormat="1">
      <alignment horizontal="right" vertical="center"/>
    </xf>
    <xf borderId="1" fillId="0" fontId="1" numFmtId="0" xfId="0" applyAlignment="1" applyBorder="1" applyFont="1">
      <alignment horizontal="right" shrinkToFit="0" vertical="center" wrapText="0"/>
    </xf>
    <xf borderId="1" fillId="0" fontId="2" numFmtId="0" xfId="0" applyAlignment="1" applyBorder="1" applyFont="1">
      <alignment horizontal="right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readingOrder="0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46" xfId="0" applyAlignment="1" applyBorder="1" applyFont="1" applyNumberFormat="1">
      <alignment horizontal="right" readingOrder="0" vertical="center"/>
    </xf>
    <xf borderId="1" fillId="0" fontId="2" numFmtId="4" xfId="0" applyAlignment="1" applyBorder="1" applyFont="1" applyNumberFormat="1">
      <alignment horizontal="right" vertical="center"/>
    </xf>
    <xf borderId="1" fillId="0" fontId="2" numFmtId="46" xfId="0" applyAlignment="1" applyBorder="1" applyFont="1" applyNumberFormat="1">
      <alignment horizontal="right" vertical="center"/>
    </xf>
    <xf borderId="1" fillId="0" fontId="1" numFmtId="4" xfId="0" applyAlignment="1" applyBorder="1" applyFont="1" applyNumberFormat="1">
      <alignment horizontal="right" shrinkToFit="0" vertical="center" wrapText="0"/>
    </xf>
    <xf borderId="1" fillId="0" fontId="2" numFmtId="0" xfId="0" applyAlignment="1" applyBorder="1" applyFont="1">
      <alignment horizontal="right" readingOrder="0" vertical="center"/>
    </xf>
    <xf borderId="1" fillId="0" fontId="3" numFmtId="0" xfId="0" applyAlignment="1" applyBorder="1" applyFont="1">
      <alignment horizontal="right" readingOrder="0" vertical="center"/>
    </xf>
    <xf borderId="1" fillId="0" fontId="3" numFmtId="0" xfId="0" applyAlignment="1" applyBorder="1" applyFont="1">
      <alignment horizontal="left" readingOrder="0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164" xfId="0" applyAlignment="1" applyBorder="1" applyFont="1" applyNumberFormat="1">
      <alignment horizontal="center" readingOrder="0" vertical="center"/>
    </xf>
    <xf borderId="1" fillId="0" fontId="4" numFmtId="0" xfId="0" applyAlignment="1" applyBorder="1" applyFont="1">
      <alignment horizontal="right" readingOrder="0" vertical="center"/>
    </xf>
    <xf borderId="1" fillId="0" fontId="4" numFmtId="0" xfId="0" applyAlignment="1" applyBorder="1" applyFont="1">
      <alignment horizontal="left" readingOrder="0" vertical="center"/>
    </xf>
    <xf borderId="1" fillId="0" fontId="4" numFmtId="0" xfId="0" applyAlignment="1" applyBorder="1" applyFont="1">
      <alignment horizontal="center" readingOrder="0" vertical="center"/>
    </xf>
    <xf borderId="1" fillId="0" fontId="4" numFmtId="164" xfId="0" applyAlignment="1" applyBorder="1" applyFont="1" applyNumberFormat="1">
      <alignment horizontal="center" readingOrder="0" vertical="center"/>
    </xf>
    <xf borderId="1" fillId="2" fontId="2" numFmtId="46" xfId="0" applyAlignment="1" applyBorder="1" applyFill="1" applyFont="1" applyNumberFormat="1">
      <alignment horizontal="right" vertical="bottom"/>
    </xf>
    <xf borderId="1" fillId="2" fontId="2" numFmtId="4" xfId="0" applyAlignment="1" applyBorder="1" applyFont="1" applyNumberFormat="1">
      <alignment horizontal="right" vertical="center"/>
    </xf>
    <xf borderId="2" fillId="3" fontId="2" numFmtId="46" xfId="0" applyAlignment="1" applyBorder="1" applyFill="1" applyFont="1" applyNumberFormat="1">
      <alignment horizontal="right" vertical="bottom"/>
    </xf>
    <xf borderId="1" fillId="0" fontId="4" numFmtId="0" xfId="0" applyAlignment="1" applyBorder="1" applyFont="1">
      <alignment horizontal="right" vertical="center"/>
    </xf>
    <xf borderId="1" fillId="0" fontId="1" numFmtId="4" xfId="0" applyAlignment="1" applyBorder="1" applyFont="1" applyNumberFormat="1">
      <alignment horizontal="right" vertical="center"/>
    </xf>
    <xf borderId="1" fillId="0" fontId="2" numFmtId="4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  <tableStyles count="5">
    <tableStyle count="3" pivot="0" name="24 h-style">
      <tableStyleElement dxfId="1" type="headerRow"/>
      <tableStyleElement dxfId="2" type="firstRowStripe"/>
      <tableStyleElement dxfId="3" type="secondRowStripe"/>
    </tableStyle>
    <tableStyle count="3" pivot="0" name="12 h-style">
      <tableStyleElement dxfId="1" type="headerRow"/>
      <tableStyleElement dxfId="2" type="firstRowStripe"/>
      <tableStyleElement dxfId="3" type="secondRowStripe"/>
    </tableStyle>
    <tableStyle count="3" pivot="0" name="6 h-style">
      <tableStyleElement dxfId="1" type="headerRow"/>
      <tableStyleElement dxfId="2" type="firstRowStripe"/>
      <tableStyleElement dxfId="3" type="secondRowStripe"/>
    </tableStyle>
    <tableStyle count="3" pivot="0" name="100 km-style">
      <tableStyleElement dxfId="1" type="headerRow"/>
      <tableStyleElement dxfId="2" type="firstRowStripe"/>
      <tableStyleElement dxfId="3" type="secondRowStripe"/>
    </tableStyle>
    <tableStyle count="3" pivot="0" name="50 km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J22" displayName="Table_1" id="1">
  <tableColumns count="10">
    <tableColumn name="Place" id="1"/>
    <tableColumn name="Bib #" id="2"/>
    <tableColumn name="Last Name" id="3"/>
    <tableColumn name="First Name" id="4"/>
    <tableColumn name="Sex" id="5"/>
    <tableColumn name="YoB" id="6"/>
    <tableColumn name="Country" id="7"/>
    <tableColumn name="Laps Completed" id="8"/>
    <tableColumn name="Finishing Time" id="9"/>
    <tableColumn name="Distance Completed (m)" id="10"/>
  </tableColumns>
  <tableStyleInfo name="24 h-style" showColumnStripes="0" showFirstColumn="1" showLastColumn="1" showRowStripes="1"/>
</table>
</file>

<file path=xl/tables/table2.xml><?xml version="1.0" encoding="utf-8"?>
<table xmlns="http://schemas.openxmlformats.org/spreadsheetml/2006/main" ref="A1:J10" displayName="Table_2" id="2">
  <tableColumns count="10">
    <tableColumn name="Place" id="1"/>
    <tableColumn name="Bib #" id="2"/>
    <tableColumn name="Last Name" id="3"/>
    <tableColumn name="First Name" id="4"/>
    <tableColumn name="Sex" id="5"/>
    <tableColumn name="YoB" id="6"/>
    <tableColumn name="Country" id="7"/>
    <tableColumn name="Laps Completed" id="8"/>
    <tableColumn name="Finishing Time" id="9"/>
    <tableColumn name="Distance Completed (m)" id="10"/>
  </tableColumns>
  <tableStyleInfo name="12 h-style" showColumnStripes="0" showFirstColumn="1" showLastColumn="1" showRowStripes="1"/>
</table>
</file>

<file path=xl/tables/table3.xml><?xml version="1.0" encoding="utf-8"?>
<table xmlns="http://schemas.openxmlformats.org/spreadsheetml/2006/main" ref="A1:J16" displayName="Table_3" id="3">
  <tableColumns count="10">
    <tableColumn name="Place" id="1"/>
    <tableColumn name="Bib #" id="2"/>
    <tableColumn name="Last Name" id="3"/>
    <tableColumn name="First Name" id="4"/>
    <tableColumn name="Sex" id="5"/>
    <tableColumn name="YoB" id="6"/>
    <tableColumn name="Country" id="7"/>
    <tableColumn name="Laps Completed" id="8"/>
    <tableColumn name="Finishing Time" id="9"/>
    <tableColumn name="Distance Completed (m)" id="10"/>
  </tableColumns>
  <tableStyleInfo name="6 h-style" showColumnStripes="0" showFirstColumn="1" showLastColumn="1" showRowStripes="1"/>
</table>
</file>

<file path=xl/tables/table4.xml><?xml version="1.0" encoding="utf-8"?>
<table xmlns="http://schemas.openxmlformats.org/spreadsheetml/2006/main" ref="A1:J6" displayName="Table_4" id="4">
  <tableColumns count="10">
    <tableColumn name="Place" id="1"/>
    <tableColumn name="Bib #" id="2"/>
    <tableColumn name="Last Name" id="3"/>
    <tableColumn name="First Name" id="4"/>
    <tableColumn name="Sex" id="5"/>
    <tableColumn name="YoB" id="6"/>
    <tableColumn name="Country" id="7"/>
    <tableColumn name="Laps Completed" id="8"/>
    <tableColumn name="Finishing Time" id="9"/>
    <tableColumn name="Distance Completed (m)" id="10"/>
  </tableColumns>
  <tableStyleInfo name="100 km-style" showColumnStripes="0" showFirstColumn="1" showLastColumn="1" showRowStripes="1"/>
</table>
</file>

<file path=xl/tables/table5.xml><?xml version="1.0" encoding="utf-8"?>
<table xmlns="http://schemas.openxmlformats.org/spreadsheetml/2006/main" ref="A1:J9" displayName="Table_5" id="5">
  <tableColumns count="10">
    <tableColumn name="Place" id="1"/>
    <tableColumn name="Bib #" id="2"/>
    <tableColumn name="Last Name" id="3"/>
    <tableColumn name="First Name" id="4"/>
    <tableColumn name="Sex" id="5"/>
    <tableColumn name="YoB" id="6"/>
    <tableColumn name="Country" id="7"/>
    <tableColumn name="Laps Completed" id="8"/>
    <tableColumn name="Finishing Time" id="9"/>
    <tableColumn name="Distance Completed (m)" id="10"/>
  </tableColumns>
  <tableStyleInfo name="50 km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2" max="2" width="5.13"/>
    <col customWidth="1" min="3" max="3" width="9.75"/>
    <col customWidth="1" min="4" max="4" width="9.63"/>
    <col customWidth="1" min="5" max="5" width="4.0"/>
    <col customWidth="1" min="6" max="6" width="4.75"/>
    <col customWidth="1" min="7" max="7" width="7.38"/>
    <col customWidth="1" min="8" max="8" width="14.0"/>
    <col customWidth="1" min="9" max="9" width="12.75"/>
    <col customWidth="1" min="10" max="10" width="20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1" t="s">
        <v>7</v>
      </c>
      <c r="I1" s="5" t="s">
        <v>8</v>
      </c>
      <c r="J1" s="6" t="s">
        <v>9</v>
      </c>
    </row>
    <row r="2">
      <c r="A2" s="7">
        <v>1.0</v>
      </c>
      <c r="B2" s="7">
        <v>13.0</v>
      </c>
      <c r="C2" s="8" t="s">
        <v>10</v>
      </c>
      <c r="D2" s="8" t="s">
        <v>11</v>
      </c>
      <c r="E2" s="9" t="s">
        <v>12</v>
      </c>
      <c r="F2" s="10">
        <v>24838.0</v>
      </c>
      <c r="G2" s="11" t="s">
        <v>13</v>
      </c>
      <c r="H2" s="7">
        <v>433.0</v>
      </c>
      <c r="I2" s="12">
        <v>1.0</v>
      </c>
      <c r="J2" s="13">
        <f>H2*530.36+43</f>
        <v>229688.88</v>
      </c>
    </row>
    <row r="3">
      <c r="A3" s="7">
        <v>2.0</v>
      </c>
      <c r="B3" s="7">
        <v>19.0</v>
      </c>
      <c r="C3" s="8" t="s">
        <v>14</v>
      </c>
      <c r="D3" s="8" t="s">
        <v>15</v>
      </c>
      <c r="E3" s="9" t="s">
        <v>12</v>
      </c>
      <c r="F3" s="10">
        <v>29221.0</v>
      </c>
      <c r="G3" s="11" t="s">
        <v>16</v>
      </c>
      <c r="H3" s="7">
        <v>389.0</v>
      </c>
      <c r="I3" s="12">
        <v>1.0</v>
      </c>
      <c r="J3" s="13">
        <f>H3*530.36+122</f>
        <v>206432.04</v>
      </c>
    </row>
    <row r="4">
      <c r="A4" s="7">
        <v>3.0</v>
      </c>
      <c r="B4" s="7">
        <v>10.0</v>
      </c>
      <c r="C4" s="8" t="s">
        <v>17</v>
      </c>
      <c r="D4" s="8" t="s">
        <v>18</v>
      </c>
      <c r="E4" s="9" t="s">
        <v>12</v>
      </c>
      <c r="F4" s="10">
        <v>32143.0</v>
      </c>
      <c r="G4" s="11" t="s">
        <v>16</v>
      </c>
      <c r="H4" s="7">
        <v>382.0</v>
      </c>
      <c r="I4" s="14">
        <v>0.978275462962963</v>
      </c>
      <c r="J4" s="13">
        <f>H4*530.36</f>
        <v>202597.52</v>
      </c>
    </row>
    <row r="5">
      <c r="A5" s="7">
        <v>4.0</v>
      </c>
      <c r="B5" s="7">
        <v>8.0</v>
      </c>
      <c r="C5" s="8" t="s">
        <v>19</v>
      </c>
      <c r="D5" s="8" t="s">
        <v>20</v>
      </c>
      <c r="E5" s="9" t="s">
        <v>12</v>
      </c>
      <c r="F5" s="10">
        <v>21551.0</v>
      </c>
      <c r="G5" s="11" t="s">
        <v>13</v>
      </c>
      <c r="H5" s="7">
        <v>340.0</v>
      </c>
      <c r="I5" s="12">
        <v>1.0</v>
      </c>
      <c r="J5" s="13">
        <f>H5*530.36+140</f>
        <v>180462.4</v>
      </c>
    </row>
    <row r="6">
      <c r="A6" s="7">
        <v>5.0</v>
      </c>
      <c r="B6" s="7">
        <v>11.0</v>
      </c>
      <c r="C6" s="8" t="s">
        <v>21</v>
      </c>
      <c r="D6" s="8" t="s">
        <v>22</v>
      </c>
      <c r="E6" s="9" t="s">
        <v>12</v>
      </c>
      <c r="F6" s="10">
        <v>25204.0</v>
      </c>
      <c r="G6" s="11" t="s">
        <v>13</v>
      </c>
      <c r="H6" s="7">
        <v>328.0</v>
      </c>
      <c r="I6" s="12">
        <v>1.0</v>
      </c>
      <c r="J6" s="13">
        <f>H6*530.36+292</f>
        <v>174250.08</v>
      </c>
    </row>
    <row r="7">
      <c r="A7" s="7">
        <v>6.0</v>
      </c>
      <c r="B7" s="7">
        <v>12.0</v>
      </c>
      <c r="C7" s="8" t="s">
        <v>23</v>
      </c>
      <c r="D7" s="8" t="s">
        <v>24</v>
      </c>
      <c r="E7" s="9" t="s">
        <v>12</v>
      </c>
      <c r="F7" s="10">
        <v>20821.0</v>
      </c>
      <c r="G7" s="11" t="s">
        <v>13</v>
      </c>
      <c r="H7" s="7">
        <v>319.0</v>
      </c>
      <c r="I7" s="12">
        <v>1.0</v>
      </c>
      <c r="J7" s="13">
        <f>H7*530.36+40</f>
        <v>169224.84</v>
      </c>
    </row>
    <row r="8">
      <c r="A8" s="7">
        <v>7.0</v>
      </c>
      <c r="B8" s="7">
        <v>4.0</v>
      </c>
      <c r="C8" s="8" t="s">
        <v>25</v>
      </c>
      <c r="D8" s="8" t="s">
        <v>26</v>
      </c>
      <c r="E8" s="9" t="s">
        <v>12</v>
      </c>
      <c r="F8" s="10">
        <v>22282.0</v>
      </c>
      <c r="G8" s="11" t="s">
        <v>16</v>
      </c>
      <c r="H8" s="7">
        <v>316.0</v>
      </c>
      <c r="I8" s="12">
        <v>1.0</v>
      </c>
      <c r="J8" s="13">
        <f>H8*530.36+432</f>
        <v>168025.76</v>
      </c>
    </row>
    <row r="9">
      <c r="A9" s="7">
        <v>8.0</v>
      </c>
      <c r="B9" s="7">
        <v>3.0</v>
      </c>
      <c r="C9" s="8" t="s">
        <v>27</v>
      </c>
      <c r="D9" s="8" t="s">
        <v>28</v>
      </c>
      <c r="E9" s="9" t="s">
        <v>29</v>
      </c>
      <c r="F9" s="10">
        <v>31048.0</v>
      </c>
      <c r="G9" s="11" t="s">
        <v>16</v>
      </c>
      <c r="H9" s="7">
        <v>285.0</v>
      </c>
      <c r="I9" s="12">
        <v>1.0</v>
      </c>
      <c r="J9" s="13">
        <f>H9*530.36+312</f>
        <v>151464.6</v>
      </c>
    </row>
    <row r="10">
      <c r="A10" s="7">
        <v>9.0</v>
      </c>
      <c r="B10" s="7">
        <v>7.0</v>
      </c>
      <c r="C10" s="8" t="s">
        <v>30</v>
      </c>
      <c r="D10" s="8" t="s">
        <v>31</v>
      </c>
      <c r="E10" s="9" t="s">
        <v>12</v>
      </c>
      <c r="F10" s="10">
        <v>34700.0</v>
      </c>
      <c r="G10" s="11" t="s">
        <v>16</v>
      </c>
      <c r="H10" s="7">
        <v>282.0</v>
      </c>
      <c r="I10" s="12">
        <v>1.0</v>
      </c>
      <c r="J10" s="13">
        <f>H10*530.36+257</f>
        <v>149818.52</v>
      </c>
    </row>
    <row r="11">
      <c r="A11" s="7">
        <v>10.0</v>
      </c>
      <c r="B11" s="7">
        <v>21.0</v>
      </c>
      <c r="C11" s="8" t="s">
        <v>32</v>
      </c>
      <c r="D11" s="8" t="s">
        <v>33</v>
      </c>
      <c r="E11" s="9" t="s">
        <v>12</v>
      </c>
      <c r="F11" s="10">
        <v>26299.0</v>
      </c>
      <c r="G11" s="11" t="s">
        <v>34</v>
      </c>
      <c r="H11" s="7">
        <v>275.0</v>
      </c>
      <c r="I11" s="12">
        <v>1.0</v>
      </c>
      <c r="J11" s="13">
        <f>H11*530.36+404</f>
        <v>146253</v>
      </c>
    </row>
    <row r="12">
      <c r="A12" s="7">
        <v>11.0</v>
      </c>
      <c r="B12" s="7">
        <v>18.0</v>
      </c>
      <c r="C12" s="8" t="s">
        <v>35</v>
      </c>
      <c r="D12" s="8" t="s">
        <v>36</v>
      </c>
      <c r="E12" s="9" t="s">
        <v>12</v>
      </c>
      <c r="F12" s="10">
        <v>31048.0</v>
      </c>
      <c r="G12" s="11" t="s">
        <v>16</v>
      </c>
      <c r="H12" s="7">
        <v>267.0</v>
      </c>
      <c r="I12" s="12">
        <v>1.0</v>
      </c>
      <c r="J12" s="13">
        <f>H12*530.36+402</f>
        <v>142008.12</v>
      </c>
    </row>
    <row r="13">
      <c r="A13" s="7">
        <v>12.0</v>
      </c>
      <c r="B13" s="7">
        <v>20.0</v>
      </c>
      <c r="C13" s="8" t="s">
        <v>37</v>
      </c>
      <c r="D13" s="8" t="s">
        <v>38</v>
      </c>
      <c r="E13" s="9" t="s">
        <v>12</v>
      </c>
      <c r="F13" s="10">
        <v>23012.0</v>
      </c>
      <c r="G13" s="11" t="s">
        <v>16</v>
      </c>
      <c r="H13" s="7">
        <v>260.0</v>
      </c>
      <c r="I13" s="12">
        <v>1.0</v>
      </c>
      <c r="J13" s="13">
        <f>H13*530.36+204</f>
        <v>138097.6</v>
      </c>
    </row>
    <row r="14">
      <c r="A14" s="7">
        <v>13.0</v>
      </c>
      <c r="B14" s="7">
        <v>16.0</v>
      </c>
      <c r="C14" s="8" t="s">
        <v>39</v>
      </c>
      <c r="D14" s="8" t="s">
        <v>40</v>
      </c>
      <c r="E14" s="9" t="s">
        <v>12</v>
      </c>
      <c r="F14" s="10">
        <v>29952.0</v>
      </c>
      <c r="G14" s="11" t="s">
        <v>16</v>
      </c>
      <c r="H14" s="7">
        <v>250.0</v>
      </c>
      <c r="I14" s="12">
        <v>1.0</v>
      </c>
      <c r="J14" s="13">
        <f>H14*530.36+36</f>
        <v>132626</v>
      </c>
    </row>
    <row r="15">
      <c r="A15" s="7">
        <v>14.0</v>
      </c>
      <c r="B15" s="7">
        <v>2.0</v>
      </c>
      <c r="C15" s="8" t="s">
        <v>41</v>
      </c>
      <c r="D15" s="8" t="s">
        <v>42</v>
      </c>
      <c r="E15" s="9" t="s">
        <v>12</v>
      </c>
      <c r="F15" s="10">
        <v>29587.0</v>
      </c>
      <c r="G15" s="11" t="s">
        <v>16</v>
      </c>
      <c r="H15" s="7">
        <v>194.0</v>
      </c>
      <c r="I15" s="12">
        <v>1.0</v>
      </c>
      <c r="J15" s="13">
        <f>H15*530.36+261</f>
        <v>103150.84</v>
      </c>
    </row>
    <row r="16">
      <c r="A16" s="7">
        <v>15.0</v>
      </c>
      <c r="B16" s="7">
        <v>17.0</v>
      </c>
      <c r="C16" s="8" t="s">
        <v>43</v>
      </c>
      <c r="D16" s="8" t="s">
        <v>44</v>
      </c>
      <c r="E16" s="9" t="s">
        <v>12</v>
      </c>
      <c r="F16" s="10">
        <v>34700.0</v>
      </c>
      <c r="G16" s="11" t="s">
        <v>16</v>
      </c>
      <c r="H16" s="7">
        <v>191.0</v>
      </c>
      <c r="I16" s="12">
        <v>0.8939930555555555</v>
      </c>
      <c r="J16" s="13">
        <f t="shared" ref="J16:J17" si="1">H16*530.36</f>
        <v>101298.76</v>
      </c>
    </row>
    <row r="17">
      <c r="A17" s="7">
        <v>16.0</v>
      </c>
      <c r="B17" s="7">
        <v>15.0</v>
      </c>
      <c r="C17" s="8" t="s">
        <v>45</v>
      </c>
      <c r="D17" s="8" t="s">
        <v>33</v>
      </c>
      <c r="E17" s="9" t="s">
        <v>12</v>
      </c>
      <c r="F17" s="10">
        <v>31778.0</v>
      </c>
      <c r="G17" s="11" t="s">
        <v>16</v>
      </c>
      <c r="H17" s="7">
        <v>146.0</v>
      </c>
      <c r="I17" s="14">
        <v>0.4457638888888889</v>
      </c>
      <c r="J17" s="13">
        <f t="shared" si="1"/>
        <v>77432.56</v>
      </c>
    </row>
    <row r="18">
      <c r="A18" s="7" t="s">
        <v>46</v>
      </c>
      <c r="B18" s="7">
        <v>1.0</v>
      </c>
      <c r="C18" s="8" t="s">
        <v>47</v>
      </c>
      <c r="D18" s="8" t="s">
        <v>48</v>
      </c>
      <c r="E18" s="9" t="s">
        <v>12</v>
      </c>
      <c r="F18" s="10">
        <v>26665.0</v>
      </c>
      <c r="G18" s="11" t="s">
        <v>49</v>
      </c>
      <c r="H18" s="7"/>
      <c r="I18" s="14"/>
      <c r="J18" s="7"/>
    </row>
    <row r="19">
      <c r="A19" s="7" t="s">
        <v>46</v>
      </c>
      <c r="B19" s="7">
        <v>5.0</v>
      </c>
      <c r="C19" s="8" t="s">
        <v>50</v>
      </c>
      <c r="D19" s="8" t="s">
        <v>33</v>
      </c>
      <c r="E19" s="9" t="s">
        <v>12</v>
      </c>
      <c r="F19" s="10">
        <v>31048.0</v>
      </c>
      <c r="G19" s="11" t="s">
        <v>16</v>
      </c>
      <c r="H19" s="7"/>
      <c r="I19" s="14"/>
      <c r="J19" s="7"/>
    </row>
    <row r="20">
      <c r="A20" s="7" t="s">
        <v>46</v>
      </c>
      <c r="B20" s="7">
        <v>6.0</v>
      </c>
      <c r="C20" s="8" t="s">
        <v>51</v>
      </c>
      <c r="D20" s="8" t="s">
        <v>52</v>
      </c>
      <c r="E20" s="9" t="s">
        <v>29</v>
      </c>
      <c r="F20" s="10">
        <v>29587.0</v>
      </c>
      <c r="G20" s="11" t="s">
        <v>53</v>
      </c>
      <c r="H20" s="7"/>
      <c r="I20" s="14"/>
      <c r="J20" s="7"/>
    </row>
    <row r="21">
      <c r="A21" s="7" t="s">
        <v>46</v>
      </c>
      <c r="B21" s="7">
        <v>9.0</v>
      </c>
      <c r="C21" s="8" t="s">
        <v>54</v>
      </c>
      <c r="D21" s="8" t="s">
        <v>55</v>
      </c>
      <c r="E21" s="9" t="s">
        <v>12</v>
      </c>
      <c r="F21" s="10">
        <v>33604.0</v>
      </c>
      <c r="G21" s="11" t="s">
        <v>16</v>
      </c>
      <c r="H21" s="7"/>
      <c r="I21" s="14"/>
      <c r="J21" s="7"/>
    </row>
    <row r="22">
      <c r="A22" s="7" t="s">
        <v>46</v>
      </c>
      <c r="B22" s="7">
        <v>14.0</v>
      </c>
      <c r="C22" s="8" t="s">
        <v>56</v>
      </c>
      <c r="D22" s="8" t="s">
        <v>57</v>
      </c>
      <c r="E22" s="9" t="s">
        <v>12</v>
      </c>
      <c r="F22" s="10">
        <v>25934.0</v>
      </c>
      <c r="G22" s="11" t="s">
        <v>16</v>
      </c>
      <c r="H22" s="7"/>
      <c r="I22" s="14"/>
      <c r="J22" s="7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2" max="2" width="5.13"/>
    <col customWidth="1" min="3" max="3" width="10.13"/>
    <col customWidth="1" min="4" max="4" width="9.63"/>
    <col customWidth="1" min="5" max="5" width="4.0"/>
    <col customWidth="1" min="6" max="6" width="4.75"/>
    <col customWidth="1" min="7" max="7" width="7.38"/>
    <col customWidth="1" min="8" max="8" width="14.0"/>
    <col customWidth="1" min="9" max="9" width="12.75"/>
    <col customWidth="1" min="10" max="10" width="20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1" t="s">
        <v>7</v>
      </c>
      <c r="I1" s="5" t="s">
        <v>8</v>
      </c>
      <c r="J1" s="15" t="s">
        <v>9</v>
      </c>
    </row>
    <row r="2">
      <c r="A2" s="7">
        <v>1.0</v>
      </c>
      <c r="B2" s="7">
        <v>53.0</v>
      </c>
      <c r="C2" s="8" t="s">
        <v>58</v>
      </c>
      <c r="D2" s="8" t="s">
        <v>59</v>
      </c>
      <c r="E2" s="9" t="s">
        <v>12</v>
      </c>
      <c r="F2" s="10">
        <v>28126.0</v>
      </c>
      <c r="G2" s="11" t="s">
        <v>16</v>
      </c>
      <c r="H2" s="7">
        <v>208.0</v>
      </c>
      <c r="I2" s="12">
        <v>0.5</v>
      </c>
      <c r="J2" s="13">
        <f>H2*530.36+257</f>
        <v>110571.88</v>
      </c>
    </row>
    <row r="3">
      <c r="A3" s="7">
        <v>2.0</v>
      </c>
      <c r="B3" s="7">
        <v>55.0</v>
      </c>
      <c r="C3" s="8" t="s">
        <v>60</v>
      </c>
      <c r="D3" s="8" t="s">
        <v>61</v>
      </c>
      <c r="E3" s="9" t="s">
        <v>12</v>
      </c>
      <c r="F3" s="10">
        <v>30682.0</v>
      </c>
      <c r="G3" s="11" t="s">
        <v>16</v>
      </c>
      <c r="H3" s="7">
        <v>197.0</v>
      </c>
      <c r="I3" s="12">
        <v>0.5</v>
      </c>
      <c r="J3" s="13">
        <f>H3*530.36+422</f>
        <v>104902.92</v>
      </c>
    </row>
    <row r="4">
      <c r="A4" s="7">
        <v>3.0</v>
      </c>
      <c r="B4" s="7">
        <v>57.0</v>
      </c>
      <c r="C4" s="8" t="s">
        <v>62</v>
      </c>
      <c r="D4" s="8" t="s">
        <v>40</v>
      </c>
      <c r="E4" s="9" t="s">
        <v>12</v>
      </c>
      <c r="F4" s="10">
        <v>30317.0</v>
      </c>
      <c r="G4" s="11" t="s">
        <v>16</v>
      </c>
      <c r="H4" s="7">
        <v>174.0</v>
      </c>
      <c r="I4" s="12">
        <v>0.5</v>
      </c>
      <c r="J4" s="13">
        <f>H4*530.36+217</f>
        <v>92499.64</v>
      </c>
    </row>
    <row r="5">
      <c r="A5" s="7">
        <v>4.0</v>
      </c>
      <c r="B5" s="7">
        <v>52.0</v>
      </c>
      <c r="C5" s="8" t="s">
        <v>63</v>
      </c>
      <c r="D5" s="8" t="s">
        <v>64</v>
      </c>
      <c r="E5" s="9" t="s">
        <v>29</v>
      </c>
      <c r="F5" s="10">
        <v>27395.0</v>
      </c>
      <c r="G5" s="11" t="s">
        <v>16</v>
      </c>
      <c r="H5" s="7">
        <v>162.0</v>
      </c>
      <c r="I5" s="12">
        <v>0.5</v>
      </c>
      <c r="J5" s="13">
        <f>H5*530.36+460</f>
        <v>86378.32</v>
      </c>
    </row>
    <row r="6">
      <c r="A6" s="7">
        <v>5.0</v>
      </c>
      <c r="B6" s="7">
        <v>59.0</v>
      </c>
      <c r="C6" s="8" t="s">
        <v>65</v>
      </c>
      <c r="D6" s="8" t="s">
        <v>66</v>
      </c>
      <c r="E6" s="9" t="s">
        <v>12</v>
      </c>
      <c r="F6" s="10">
        <v>20090.0</v>
      </c>
      <c r="G6" s="11" t="s">
        <v>13</v>
      </c>
      <c r="H6" s="7">
        <v>162.0</v>
      </c>
      <c r="I6" s="12">
        <v>0.5</v>
      </c>
      <c r="J6" s="13">
        <f>H6*530.36+354</f>
        <v>86272.32</v>
      </c>
    </row>
    <row r="7">
      <c r="A7" s="7">
        <v>6.0</v>
      </c>
      <c r="B7" s="7">
        <v>58.0</v>
      </c>
      <c r="C7" s="8" t="s">
        <v>20</v>
      </c>
      <c r="D7" s="8" t="s">
        <v>67</v>
      </c>
      <c r="E7" s="9" t="s">
        <v>12</v>
      </c>
      <c r="F7" s="10">
        <v>23377.0</v>
      </c>
      <c r="G7" s="11" t="s">
        <v>13</v>
      </c>
      <c r="H7" s="7">
        <v>152.0</v>
      </c>
      <c r="I7" s="12">
        <v>0.5</v>
      </c>
      <c r="J7" s="13">
        <f>H7*530.36+519</f>
        <v>81133.72</v>
      </c>
    </row>
    <row r="8">
      <c r="A8" s="7">
        <v>7.0</v>
      </c>
      <c r="B8" s="7">
        <v>56.0</v>
      </c>
      <c r="C8" s="8" t="s">
        <v>68</v>
      </c>
      <c r="D8" s="8" t="s">
        <v>69</v>
      </c>
      <c r="E8" s="9" t="s">
        <v>29</v>
      </c>
      <c r="F8" s="10">
        <v>35431.0</v>
      </c>
      <c r="G8" s="11" t="s">
        <v>16</v>
      </c>
      <c r="H8" s="7">
        <v>77.0</v>
      </c>
      <c r="I8" s="12">
        <v>0.5</v>
      </c>
      <c r="J8" s="13">
        <f>H8*530.36+282</f>
        <v>41119.72</v>
      </c>
    </row>
    <row r="9">
      <c r="A9" s="16" t="s">
        <v>46</v>
      </c>
      <c r="B9" s="7">
        <v>51.0</v>
      </c>
      <c r="C9" s="8" t="s">
        <v>70</v>
      </c>
      <c r="D9" s="8" t="s">
        <v>71</v>
      </c>
      <c r="E9" s="9" t="s">
        <v>12</v>
      </c>
      <c r="F9" s="10">
        <v>20821.0</v>
      </c>
      <c r="G9" s="11" t="s">
        <v>72</v>
      </c>
      <c r="H9" s="7"/>
      <c r="I9" s="14"/>
      <c r="J9" s="13"/>
    </row>
    <row r="10">
      <c r="A10" s="16" t="s">
        <v>46</v>
      </c>
      <c r="B10" s="7">
        <v>54.0</v>
      </c>
      <c r="C10" s="8" t="s">
        <v>73</v>
      </c>
      <c r="D10" s="8" t="s">
        <v>74</v>
      </c>
      <c r="E10" s="9" t="s">
        <v>12</v>
      </c>
      <c r="F10" s="10">
        <v>35431.0</v>
      </c>
      <c r="G10" s="11" t="s">
        <v>16</v>
      </c>
      <c r="H10" s="7"/>
      <c r="I10" s="14"/>
      <c r="J10" s="13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2" max="2" width="5.13"/>
    <col customWidth="1" min="3" max="3" width="9.38"/>
    <col customWidth="1" min="4" max="4" width="9.63"/>
    <col customWidth="1" min="5" max="5" width="4.0"/>
    <col customWidth="1" min="6" max="6" width="4.75"/>
    <col customWidth="1" min="7" max="7" width="7.38"/>
    <col customWidth="1" min="8" max="8" width="14.0"/>
    <col customWidth="1" min="9" max="9" width="12.75"/>
    <col customWidth="1" min="10" max="10" width="20.13"/>
  </cols>
  <sheetData>
    <row r="1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20" t="s">
        <v>5</v>
      </c>
      <c r="G1" s="19" t="s">
        <v>6</v>
      </c>
      <c r="H1" s="17" t="s">
        <v>7</v>
      </c>
      <c r="I1" s="17" t="s">
        <v>8</v>
      </c>
      <c r="J1" s="17" t="s">
        <v>9</v>
      </c>
    </row>
    <row r="2">
      <c r="A2" s="21">
        <v>1.0</v>
      </c>
      <c r="B2" s="21">
        <v>110.0</v>
      </c>
      <c r="C2" s="22" t="s">
        <v>75</v>
      </c>
      <c r="D2" s="22" t="s">
        <v>42</v>
      </c>
      <c r="E2" s="23" t="s">
        <v>12</v>
      </c>
      <c r="F2" s="24">
        <v>31048.0</v>
      </c>
      <c r="G2" s="23" t="s">
        <v>16</v>
      </c>
      <c r="H2" s="21">
        <v>134.0</v>
      </c>
      <c r="I2" s="25">
        <v>0.25</v>
      </c>
      <c r="J2" s="26">
        <f>H2*530.36+47</f>
        <v>71115.24</v>
      </c>
    </row>
    <row r="3">
      <c r="A3" s="21">
        <v>2.0</v>
      </c>
      <c r="B3" s="21">
        <v>107.0</v>
      </c>
      <c r="C3" s="22" t="s">
        <v>76</v>
      </c>
      <c r="D3" s="22" t="s">
        <v>77</v>
      </c>
      <c r="E3" s="23" t="s">
        <v>12</v>
      </c>
      <c r="F3" s="24">
        <v>31778.0</v>
      </c>
      <c r="G3" s="23" t="s">
        <v>78</v>
      </c>
      <c r="H3" s="21">
        <v>122.0</v>
      </c>
      <c r="I3" s="27">
        <v>0.25</v>
      </c>
      <c r="J3" s="26">
        <f>H3*530.36+265</f>
        <v>64968.92</v>
      </c>
    </row>
    <row r="4">
      <c r="A4" s="21">
        <v>3.0</v>
      </c>
      <c r="B4" s="21">
        <v>105.0</v>
      </c>
      <c r="C4" s="22" t="s">
        <v>79</v>
      </c>
      <c r="D4" s="22" t="s">
        <v>31</v>
      </c>
      <c r="E4" s="23" t="s">
        <v>12</v>
      </c>
      <c r="F4" s="24">
        <v>34700.0</v>
      </c>
      <c r="G4" s="23" t="s">
        <v>16</v>
      </c>
      <c r="H4" s="21">
        <v>117.0</v>
      </c>
      <c r="I4" s="25">
        <v>0.25</v>
      </c>
      <c r="J4" s="26">
        <f>H4*530.36+256</f>
        <v>62308.12</v>
      </c>
    </row>
    <row r="5">
      <c r="A5" s="21">
        <v>4.0</v>
      </c>
      <c r="B5" s="21">
        <v>115.0</v>
      </c>
      <c r="C5" s="22" t="s">
        <v>68</v>
      </c>
      <c r="D5" s="22" t="s">
        <v>80</v>
      </c>
      <c r="E5" s="23" t="s">
        <v>12</v>
      </c>
      <c r="F5" s="24">
        <v>34700.0</v>
      </c>
      <c r="G5" s="23" t="s">
        <v>16</v>
      </c>
      <c r="H5" s="21">
        <v>112.0</v>
      </c>
      <c r="I5" s="27">
        <v>0.25</v>
      </c>
      <c r="J5" s="26">
        <f>H5*530.36+47</f>
        <v>59447.32</v>
      </c>
    </row>
    <row r="6">
      <c r="A6" s="21">
        <v>5.0</v>
      </c>
      <c r="B6" s="21">
        <v>112.0</v>
      </c>
      <c r="C6" s="22" t="s">
        <v>20</v>
      </c>
      <c r="D6" s="22" t="s">
        <v>67</v>
      </c>
      <c r="E6" s="23" t="s">
        <v>12</v>
      </c>
      <c r="F6" s="24">
        <v>23377.0</v>
      </c>
      <c r="G6" s="23" t="s">
        <v>13</v>
      </c>
      <c r="H6" s="21">
        <v>111.0</v>
      </c>
      <c r="I6" s="25">
        <v>0.25</v>
      </c>
      <c r="J6" s="26">
        <f>H6*530.36+409</f>
        <v>59278.96</v>
      </c>
    </row>
    <row r="7">
      <c r="A7" s="21">
        <v>6.0</v>
      </c>
      <c r="B7" s="21">
        <v>102.0</v>
      </c>
      <c r="C7" s="22" t="s">
        <v>81</v>
      </c>
      <c r="D7" s="22" t="s">
        <v>82</v>
      </c>
      <c r="E7" s="23" t="s">
        <v>29</v>
      </c>
      <c r="F7" s="24">
        <v>40179.0</v>
      </c>
      <c r="G7" s="23" t="s">
        <v>16</v>
      </c>
      <c r="H7" s="21">
        <v>105.0</v>
      </c>
      <c r="I7" s="27">
        <v>0.25</v>
      </c>
      <c r="J7" s="26">
        <f>H7*530.36+327</f>
        <v>56014.8</v>
      </c>
    </row>
    <row r="8">
      <c r="A8" s="21">
        <v>7.0</v>
      </c>
      <c r="B8" s="21">
        <v>104.0</v>
      </c>
      <c r="C8" s="22" t="s">
        <v>83</v>
      </c>
      <c r="D8" s="22" t="s">
        <v>84</v>
      </c>
      <c r="E8" s="23" t="s">
        <v>12</v>
      </c>
      <c r="F8" s="24">
        <v>39814.0</v>
      </c>
      <c r="G8" s="23" t="s">
        <v>16</v>
      </c>
      <c r="H8" s="21">
        <v>103.0</v>
      </c>
      <c r="I8" s="25">
        <v>0.25</v>
      </c>
      <c r="J8" s="26">
        <f>H8*530.36+382</f>
        <v>55009.08</v>
      </c>
    </row>
    <row r="9">
      <c r="A9" s="21">
        <v>8.0</v>
      </c>
      <c r="B9" s="21">
        <v>109.0</v>
      </c>
      <c r="C9" s="22" t="s">
        <v>85</v>
      </c>
      <c r="D9" s="22" t="s">
        <v>86</v>
      </c>
      <c r="E9" s="23" t="s">
        <v>12</v>
      </c>
      <c r="F9" s="24">
        <v>32509.0</v>
      </c>
      <c r="G9" s="23" t="s">
        <v>16</v>
      </c>
      <c r="H9" s="21">
        <v>98.0</v>
      </c>
      <c r="I9" s="27">
        <v>0.25</v>
      </c>
      <c r="J9" s="26">
        <f>H9*530.36+19</f>
        <v>51994.28</v>
      </c>
    </row>
    <row r="10">
      <c r="A10" s="21">
        <v>9.0</v>
      </c>
      <c r="B10" s="21">
        <v>103.0</v>
      </c>
      <c r="C10" s="22" t="s">
        <v>87</v>
      </c>
      <c r="D10" s="22" t="s">
        <v>88</v>
      </c>
      <c r="E10" s="23" t="s">
        <v>12</v>
      </c>
      <c r="F10" s="24">
        <v>37622.0</v>
      </c>
      <c r="G10" s="23" t="s">
        <v>16</v>
      </c>
      <c r="H10" s="21">
        <v>93.0</v>
      </c>
      <c r="I10" s="25">
        <v>0.25</v>
      </c>
      <c r="J10" s="26">
        <f>H10*530.36+505</f>
        <v>49828.48</v>
      </c>
    </row>
    <row r="11">
      <c r="A11" s="21">
        <v>10.0</v>
      </c>
      <c r="B11" s="21">
        <v>111.0</v>
      </c>
      <c r="C11" s="22" t="s">
        <v>89</v>
      </c>
      <c r="D11" s="22" t="s">
        <v>90</v>
      </c>
      <c r="E11" s="23" t="s">
        <v>29</v>
      </c>
      <c r="F11" s="24">
        <v>21916.0</v>
      </c>
      <c r="G11" s="23" t="s">
        <v>13</v>
      </c>
      <c r="H11" s="21">
        <v>92.0</v>
      </c>
      <c r="I11" s="27">
        <v>0.25</v>
      </c>
      <c r="J11" s="26">
        <f>H11*530.36+258</f>
        <v>49051.12</v>
      </c>
    </row>
    <row r="12">
      <c r="A12" s="21">
        <v>11.0</v>
      </c>
      <c r="B12" s="21">
        <v>114.0</v>
      </c>
      <c r="C12" s="22" t="s">
        <v>91</v>
      </c>
      <c r="D12" s="22" t="s">
        <v>92</v>
      </c>
      <c r="E12" s="23" t="s">
        <v>29</v>
      </c>
      <c r="F12" s="24">
        <v>33604.0</v>
      </c>
      <c r="G12" s="23" t="s">
        <v>16</v>
      </c>
      <c r="H12" s="21">
        <v>88.0</v>
      </c>
      <c r="I12" s="25">
        <v>0.25</v>
      </c>
      <c r="J12" s="26">
        <f>H12*530.36+346</f>
        <v>47017.68</v>
      </c>
    </row>
    <row r="13">
      <c r="A13" s="21">
        <v>12.0</v>
      </c>
      <c r="B13" s="21">
        <v>106.0</v>
      </c>
      <c r="C13" s="22" t="s">
        <v>93</v>
      </c>
      <c r="D13" s="22" t="s">
        <v>94</v>
      </c>
      <c r="E13" s="23" t="s">
        <v>29</v>
      </c>
      <c r="F13" s="24">
        <v>21551.0</v>
      </c>
      <c r="G13" s="23" t="s">
        <v>16</v>
      </c>
      <c r="H13" s="21">
        <v>81.0</v>
      </c>
      <c r="I13" s="27">
        <v>0.25</v>
      </c>
      <c r="J13" s="26">
        <f>H13*530.36+94</f>
        <v>43053.16</v>
      </c>
    </row>
    <row r="14">
      <c r="A14" s="21">
        <v>13.0</v>
      </c>
      <c r="B14" s="21">
        <v>108.0</v>
      </c>
      <c r="C14" s="22" t="s">
        <v>19</v>
      </c>
      <c r="D14" s="22" t="s">
        <v>95</v>
      </c>
      <c r="E14" s="23" t="s">
        <v>29</v>
      </c>
      <c r="F14" s="24">
        <v>24108.0</v>
      </c>
      <c r="G14" s="23" t="s">
        <v>13</v>
      </c>
      <c r="H14" s="21">
        <v>67.0</v>
      </c>
      <c r="I14" s="25">
        <v>0.25</v>
      </c>
      <c r="J14" s="26">
        <f>H14*530.36+85</f>
        <v>35619.12</v>
      </c>
    </row>
    <row r="15">
      <c r="A15" s="21" t="s">
        <v>46</v>
      </c>
      <c r="B15" s="21">
        <v>101.0</v>
      </c>
      <c r="C15" s="22" t="s">
        <v>96</v>
      </c>
      <c r="D15" s="22" t="s">
        <v>97</v>
      </c>
      <c r="E15" s="23" t="s">
        <v>12</v>
      </c>
      <c r="F15" s="24">
        <v>20455.0</v>
      </c>
      <c r="G15" s="23" t="s">
        <v>16</v>
      </c>
      <c r="H15" s="28"/>
      <c r="I15" s="28"/>
      <c r="J15" s="28"/>
    </row>
    <row r="16">
      <c r="A16" s="21" t="s">
        <v>46</v>
      </c>
      <c r="B16" s="21">
        <v>116.0</v>
      </c>
      <c r="C16" s="22" t="s">
        <v>68</v>
      </c>
      <c r="D16" s="22" t="s">
        <v>69</v>
      </c>
      <c r="E16" s="23" t="s">
        <v>29</v>
      </c>
      <c r="F16" s="24">
        <v>35431.0</v>
      </c>
      <c r="G16" s="23" t="s">
        <v>16</v>
      </c>
      <c r="H16" s="28"/>
      <c r="I16" s="28"/>
      <c r="J16" s="28"/>
    </row>
  </sheetData>
  <printOptions horizontalCentered="1"/>
  <pageMargins bottom="0.0" footer="0.0" header="0.0" left="0.0" right="0.0" top="0.0"/>
  <pageSetup paperSize="9" orientation="portrait" pageOrder="overThenDown"/>
  <headerFooter>
    <oddHeader>&amp;L&amp;F&amp;R&amp;A</oddHeader>
    <oddFooter>&amp;L&amp;D &amp;T&amp;R&amp;P</oddFooter>
  </headerFooter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2" max="2" width="5.13"/>
    <col customWidth="1" min="3" max="3" width="9.38"/>
    <col customWidth="1" min="4" max="4" width="9.63"/>
    <col customWidth="1" min="5" max="5" width="4.0"/>
    <col customWidth="1" min="6" max="6" width="4.75"/>
    <col customWidth="1" min="7" max="7" width="7.38"/>
    <col customWidth="1" min="8" max="8" width="14.0"/>
    <col customWidth="1" min="9" max="9" width="12.75"/>
    <col customWidth="1" min="10" max="10" width="20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1" t="s">
        <v>7</v>
      </c>
      <c r="I1" s="5" t="s">
        <v>8</v>
      </c>
      <c r="J1" s="29" t="s">
        <v>9</v>
      </c>
    </row>
    <row r="2">
      <c r="A2" s="7">
        <v>1.0</v>
      </c>
      <c r="B2" s="7">
        <v>154.0</v>
      </c>
      <c r="C2" s="8" t="s">
        <v>98</v>
      </c>
      <c r="D2" s="8" t="s">
        <v>99</v>
      </c>
      <c r="E2" s="11" t="s">
        <v>29</v>
      </c>
      <c r="F2" s="10">
        <v>31778.0</v>
      </c>
      <c r="G2" s="11" t="s">
        <v>72</v>
      </c>
      <c r="H2" s="7">
        <v>189.0</v>
      </c>
      <c r="I2" s="14">
        <v>0.365</v>
      </c>
      <c r="J2" s="30">
        <v>100000.0</v>
      </c>
    </row>
    <row r="3">
      <c r="A3" s="7">
        <v>2.0</v>
      </c>
      <c r="B3" s="7">
        <v>155.0</v>
      </c>
      <c r="C3" s="8" t="s">
        <v>100</v>
      </c>
      <c r="D3" s="8" t="s">
        <v>101</v>
      </c>
      <c r="E3" s="11" t="s">
        <v>12</v>
      </c>
      <c r="F3" s="10">
        <v>33604.0</v>
      </c>
      <c r="G3" s="11" t="s">
        <v>16</v>
      </c>
      <c r="H3" s="16">
        <v>189.0</v>
      </c>
      <c r="I3" s="12">
        <v>0.40300925925925923</v>
      </c>
      <c r="J3" s="30">
        <v>100000.0</v>
      </c>
    </row>
    <row r="4">
      <c r="A4" s="7">
        <v>3.0</v>
      </c>
      <c r="B4" s="7">
        <v>151.0</v>
      </c>
      <c r="C4" s="8" t="s">
        <v>102</v>
      </c>
      <c r="D4" s="8" t="s">
        <v>103</v>
      </c>
      <c r="E4" s="11" t="s">
        <v>12</v>
      </c>
      <c r="F4" s="10">
        <v>32143.0</v>
      </c>
      <c r="G4" s="11" t="s">
        <v>16</v>
      </c>
      <c r="H4" s="16">
        <v>189.0</v>
      </c>
      <c r="I4" s="12">
        <v>0.4257175925925926</v>
      </c>
      <c r="J4" s="30">
        <v>100000.0</v>
      </c>
    </row>
    <row r="5">
      <c r="A5" s="16" t="s">
        <v>104</v>
      </c>
      <c r="B5" s="7">
        <v>153.0</v>
      </c>
      <c r="C5" s="8" t="s">
        <v>105</v>
      </c>
      <c r="D5" s="8" t="s">
        <v>106</v>
      </c>
      <c r="E5" s="11" t="s">
        <v>12</v>
      </c>
      <c r="F5" s="10">
        <v>30317.0</v>
      </c>
      <c r="G5" s="11" t="s">
        <v>16</v>
      </c>
      <c r="H5" s="16">
        <v>170.0</v>
      </c>
      <c r="I5" s="12">
        <v>0.49899305555555556</v>
      </c>
      <c r="J5" s="30">
        <f>169*530.36+292.32</f>
        <v>89923.16</v>
      </c>
    </row>
    <row r="6">
      <c r="A6" s="7" t="s">
        <v>46</v>
      </c>
      <c r="B6" s="7">
        <v>152.0</v>
      </c>
      <c r="C6" s="8" t="s">
        <v>107</v>
      </c>
      <c r="D6" s="8" t="s">
        <v>108</v>
      </c>
      <c r="E6" s="11" t="s">
        <v>12</v>
      </c>
      <c r="F6" s="10">
        <v>37987.0</v>
      </c>
      <c r="G6" s="11" t="s">
        <v>16</v>
      </c>
      <c r="H6" s="7"/>
      <c r="I6" s="14"/>
      <c r="J6" s="13"/>
    </row>
  </sheetData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2" max="2" width="5.13"/>
    <col customWidth="1" min="3" max="3" width="9.38"/>
    <col customWidth="1" min="4" max="4" width="9.63"/>
    <col customWidth="1" min="5" max="5" width="4.0"/>
    <col customWidth="1" min="6" max="6" width="4.75"/>
    <col customWidth="1" min="7" max="7" width="7.38"/>
    <col customWidth="1" min="8" max="8" width="14.0"/>
    <col customWidth="1" min="9" max="9" width="12.75"/>
    <col customWidth="1" min="10" max="10" width="20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1" t="s">
        <v>7</v>
      </c>
      <c r="I1" s="5" t="s">
        <v>8</v>
      </c>
      <c r="J1" s="15" t="s">
        <v>9</v>
      </c>
    </row>
    <row r="2">
      <c r="A2" s="7">
        <v>1.0</v>
      </c>
      <c r="B2" s="7">
        <v>202.0</v>
      </c>
      <c r="C2" s="8" t="s">
        <v>109</v>
      </c>
      <c r="D2" s="8" t="s">
        <v>110</v>
      </c>
      <c r="E2" s="9" t="s">
        <v>12</v>
      </c>
      <c r="F2" s="10">
        <v>37987.0</v>
      </c>
      <c r="G2" s="11" t="s">
        <v>16</v>
      </c>
      <c r="H2" s="16">
        <v>95.0</v>
      </c>
      <c r="I2" s="12">
        <v>0.17825231481481482</v>
      </c>
      <c r="J2" s="30">
        <v>50000.0</v>
      </c>
    </row>
    <row r="3">
      <c r="A3" s="7">
        <v>2.0</v>
      </c>
      <c r="B3" s="7">
        <v>204.0</v>
      </c>
      <c r="C3" s="8" t="s">
        <v>111</v>
      </c>
      <c r="D3" s="8" t="s">
        <v>112</v>
      </c>
      <c r="E3" s="9" t="s">
        <v>12</v>
      </c>
      <c r="F3" s="10">
        <v>26665.0</v>
      </c>
      <c r="G3" s="11" t="s">
        <v>113</v>
      </c>
      <c r="H3" s="16">
        <v>95.0</v>
      </c>
      <c r="I3" s="12">
        <v>0.19215277777777778</v>
      </c>
      <c r="J3" s="30">
        <v>50000.0</v>
      </c>
    </row>
    <row r="4">
      <c r="A4" s="7">
        <v>3.0</v>
      </c>
      <c r="B4" s="7">
        <v>207.0</v>
      </c>
      <c r="C4" s="8" t="s">
        <v>114</v>
      </c>
      <c r="D4" s="8" t="s">
        <v>115</v>
      </c>
      <c r="E4" s="9" t="s">
        <v>12</v>
      </c>
      <c r="F4" s="10">
        <v>34335.0</v>
      </c>
      <c r="G4" s="11" t="s">
        <v>16</v>
      </c>
      <c r="H4" s="16">
        <v>95.0</v>
      </c>
      <c r="I4" s="12">
        <v>0.24538194444444444</v>
      </c>
      <c r="J4" s="30">
        <v>50000.0</v>
      </c>
    </row>
    <row r="5">
      <c r="A5" s="16" t="s">
        <v>104</v>
      </c>
      <c r="B5" s="7">
        <v>209.0</v>
      </c>
      <c r="C5" s="8" t="s">
        <v>116</v>
      </c>
      <c r="D5" s="8" t="s">
        <v>117</v>
      </c>
      <c r="E5" s="9" t="s">
        <v>12</v>
      </c>
      <c r="F5" s="10">
        <v>21916.0</v>
      </c>
      <c r="G5" s="11" t="s">
        <v>13</v>
      </c>
      <c r="H5" s="16">
        <v>89.0</v>
      </c>
      <c r="I5" s="12">
        <v>0.24810185185185185</v>
      </c>
      <c r="J5" s="30">
        <f>88*530.36+146.16</f>
        <v>46817.84</v>
      </c>
    </row>
    <row r="6">
      <c r="A6" s="7" t="s">
        <v>46</v>
      </c>
      <c r="B6" s="7">
        <v>201.0</v>
      </c>
      <c r="C6" s="8" t="s">
        <v>118</v>
      </c>
      <c r="D6" s="8" t="s">
        <v>31</v>
      </c>
      <c r="E6" s="9" t="s">
        <v>12</v>
      </c>
      <c r="F6" s="10">
        <v>31413.0</v>
      </c>
      <c r="G6" s="11" t="s">
        <v>16</v>
      </c>
      <c r="H6" s="7"/>
      <c r="I6" s="14"/>
      <c r="J6" s="13"/>
    </row>
    <row r="7">
      <c r="A7" s="7" t="s">
        <v>46</v>
      </c>
      <c r="B7" s="7">
        <v>203.0</v>
      </c>
      <c r="C7" s="8" t="s">
        <v>119</v>
      </c>
      <c r="D7" s="8" t="s">
        <v>120</v>
      </c>
      <c r="E7" s="9" t="s">
        <v>12</v>
      </c>
      <c r="F7" s="10">
        <v>31413.0</v>
      </c>
      <c r="G7" s="11" t="s">
        <v>16</v>
      </c>
      <c r="H7" s="7"/>
      <c r="I7" s="14"/>
      <c r="J7" s="13"/>
    </row>
    <row r="8">
      <c r="A8" s="7" t="s">
        <v>46</v>
      </c>
      <c r="B8" s="7">
        <v>205.0</v>
      </c>
      <c r="C8" s="8" t="s">
        <v>121</v>
      </c>
      <c r="D8" s="8" t="s">
        <v>122</v>
      </c>
      <c r="E8" s="9" t="s">
        <v>12</v>
      </c>
      <c r="F8" s="10">
        <v>32509.0</v>
      </c>
      <c r="G8" s="11" t="s">
        <v>16</v>
      </c>
      <c r="H8" s="7"/>
      <c r="I8" s="14"/>
      <c r="J8" s="13"/>
    </row>
    <row r="9">
      <c r="A9" s="7" t="s">
        <v>46</v>
      </c>
      <c r="B9" s="7">
        <v>206.0</v>
      </c>
      <c r="C9" s="8" t="s">
        <v>123</v>
      </c>
      <c r="D9" s="8" t="s">
        <v>124</v>
      </c>
      <c r="E9" s="9" t="s">
        <v>12</v>
      </c>
      <c r="F9" s="10">
        <v>30317.0</v>
      </c>
      <c r="G9" s="11" t="s">
        <v>16</v>
      </c>
      <c r="H9" s="7"/>
      <c r="I9" s="14"/>
      <c r="J9" s="13"/>
    </row>
  </sheetData>
  <drawing r:id="rId1"/>
  <tableParts count="1">
    <tablePart r:id="rId3"/>
  </tableParts>
</worksheet>
</file>